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STATO PATRIMONIALE" sheetId="1" r:id="rId1"/>
    <sheet name="RENDICONTO GESTIONALE" sheetId="2" r:id="rId2"/>
  </sheets>
  <externalReferences>
    <externalReference r:id="rId5"/>
  </externalReferences>
  <definedNames>
    <definedName name="_xlnm.Print_Area" localSheetId="1">'RENDICONTO GESTIONALE'!$A$5:$D$42</definedName>
    <definedName name="_xlnm.Print_Area" localSheetId="0">'STATO PATRIMONIALE'!$A$2:$E$46</definedName>
    <definedName name="_xlnm.Print_Titles" localSheetId="0">'STATO PATRIMONIALE'!$2:$3</definedName>
  </definedNames>
  <calcPr fullCalcOnLoad="1"/>
</workbook>
</file>

<file path=xl/sharedStrings.xml><?xml version="1.0" encoding="utf-8"?>
<sst xmlns="http://schemas.openxmlformats.org/spreadsheetml/2006/main" count="116" uniqueCount="108">
  <si>
    <t>FONDAZIONE FEVOSS SANTA TOSCANA</t>
  </si>
  <si>
    <t>STATO PATRIMONIALE PER MACROCLASSI</t>
  </si>
  <si>
    <t xml:space="preserve">ATTIVO </t>
  </si>
  <si>
    <t>PASSIVO</t>
  </si>
  <si>
    <t xml:space="preserve">FONDO PER INTERVENTI SOLIDALI </t>
  </si>
  <si>
    <t>A) Patrimonio netto</t>
  </si>
  <si>
    <t xml:space="preserve">       I - Fondo di dotazione dell'ente</t>
  </si>
  <si>
    <t>B) Immobilizzazioni</t>
  </si>
  <si>
    <t xml:space="preserve">       II - Patrimonio vincolato</t>
  </si>
  <si>
    <t xml:space="preserve">     I - Immobilizzazioni immateriali</t>
  </si>
  <si>
    <t xml:space="preserve">        - Fondi amm.to immob. Immat.</t>
  </si>
  <si>
    <t xml:space="preserve">     II - Immobilizzazioni materiali</t>
  </si>
  <si>
    <t>TOTALE PATRIMONIO NETTO</t>
  </si>
  <si>
    <t xml:space="preserve">        - Fondi amm.to immob. Mat.</t>
  </si>
  <si>
    <t>TOTALE IMMOBILIZZAZIONI</t>
  </si>
  <si>
    <t>B) Fondi per rischi ed oneri</t>
  </si>
  <si>
    <t xml:space="preserve">        I - Fondo vincolato per acquisto cespiti</t>
  </si>
  <si>
    <t>C) Attivo circolante</t>
  </si>
  <si>
    <t xml:space="preserve">   I - Rimanenze</t>
  </si>
  <si>
    <t>C) Trattamento di fine rapporto di lavoro subordinato</t>
  </si>
  <si>
    <t xml:space="preserve">   II - Crediti :</t>
  </si>
  <si>
    <t xml:space="preserve">            - Crediti vs clienti</t>
  </si>
  <si>
    <t>D) Debiti</t>
  </si>
  <si>
    <t xml:space="preserve">            - Deposito presso Fondo Solidarietà Diocesano</t>
  </si>
  <si>
    <t xml:space="preserve">        I - Debiti vs dipendenti</t>
  </si>
  <si>
    <t xml:space="preserve">            - Prestito infruttifero Casa San Giuseppe</t>
  </si>
  <si>
    <t xml:space="preserve">       II - Fatture da ricevere</t>
  </si>
  <si>
    <t xml:space="preserve">            - Crediti da enti previdenziali</t>
  </si>
  <si>
    <t xml:space="preserve">      III - Debiti verso fornitori</t>
  </si>
  <si>
    <t xml:space="preserve">            - Crediti verso erario</t>
  </si>
  <si>
    <t xml:space="preserve">      IV - Erario c/ritenute lav. autonomi</t>
  </si>
  <si>
    <t xml:space="preserve">            - Contributi da ricevere</t>
  </si>
  <si>
    <t xml:space="preserve">    III - Attività finanziarie non immobilizzazioni</t>
  </si>
  <si>
    <t xml:space="preserve">    IV - Disponibilità liquide</t>
  </si>
  <si>
    <t xml:space="preserve">     VII - Anticipi da soci</t>
  </si>
  <si>
    <t xml:space="preserve">            - Cassa e valori in cassa</t>
  </si>
  <si>
    <t>TOTALE DEBITI</t>
  </si>
  <si>
    <t xml:space="preserve">            - Depositi bancari e postali</t>
  </si>
  <si>
    <t xml:space="preserve">            - Fondo di garanzia</t>
  </si>
  <si>
    <t>TOTALE ATTIVO CIRCOLANTE</t>
  </si>
  <si>
    <t>D) Ratei e risconti attivi</t>
  </si>
  <si>
    <t>E) Ratei e risconti passivi</t>
  </si>
  <si>
    <t>TOTALE ATTIVO</t>
  </si>
  <si>
    <t>TOTALE PASSIVO</t>
  </si>
  <si>
    <t xml:space="preserve"> </t>
  </si>
  <si>
    <t>ONERI</t>
  </si>
  <si>
    <t>PROVENTI E RICAVI</t>
  </si>
  <si>
    <t>1) Oneri da attività tipiche</t>
  </si>
  <si>
    <t>1) Proventi e ricavi da attività tipiche</t>
  </si>
  <si>
    <t>1.1 Acquisti</t>
  </si>
  <si>
    <t>1.1 Da contributi in conto esercizio</t>
  </si>
  <si>
    <t>1.2 Servizi</t>
  </si>
  <si>
    <t>1.2 Da contratti/convenzioni  con enti pubblici</t>
  </si>
  <si>
    <t>1.3 Contratti/convenzioni da privati</t>
  </si>
  <si>
    <t>1.4 Raccolta fondi bazar solidale</t>
  </si>
  <si>
    <t>1.5 Erogazioni liberali da persone fisiche</t>
  </si>
  <si>
    <t>1.6 Oneri diversi di gestione</t>
  </si>
  <si>
    <t>1.6 Erogazioni liberali da enti</t>
  </si>
  <si>
    <t>1.7 Oneri per trasporti</t>
  </si>
  <si>
    <t>1.8 Utenze</t>
  </si>
  <si>
    <t>Totale oneri da attività tipiche</t>
  </si>
  <si>
    <t>Totale proventi e ricavi da attività tipiche</t>
  </si>
  <si>
    <t>2) Oneri finanziari e patrimoniali</t>
  </si>
  <si>
    <t>2) Proventi finanziari e patrimoniali</t>
  </si>
  <si>
    <t>2.1 Su rapporti bancari e postali</t>
  </si>
  <si>
    <t>2.1 Da rapporti bancari</t>
  </si>
  <si>
    <t>2.2 Su prestiti</t>
  </si>
  <si>
    <t>2.2 Da altri investimenti finanziari</t>
  </si>
  <si>
    <t>2.3 Da patrimonio edilizio</t>
  </si>
  <si>
    <t>2.4 Da altri beni patrimoniali</t>
  </si>
  <si>
    <t>2.5 Oneri straordinari</t>
  </si>
  <si>
    <t>2.5 Proventi straordinari</t>
  </si>
  <si>
    <t>Totale oneri finanziari e patrimoniali</t>
  </si>
  <si>
    <t>Totale Proventi finanziari e patrimoniali</t>
  </si>
  <si>
    <t>3) Oneri di supporto generale</t>
  </si>
  <si>
    <t>3.1 Acquisti</t>
  </si>
  <si>
    <t xml:space="preserve">3.2 Servizi </t>
  </si>
  <si>
    <t>3.3 Servizi fiscali e contabili</t>
  </si>
  <si>
    <t>3.4 Revisore dei conti</t>
  </si>
  <si>
    <t>3.5 Ammortamenti</t>
  </si>
  <si>
    <t>3.6 Altri oneri</t>
  </si>
  <si>
    <t>Totale oneri di supporto generale</t>
  </si>
  <si>
    <t>4) Imposte e tasse</t>
  </si>
  <si>
    <t>TOTALE ONERI ATT.ISTITUZIONALE</t>
  </si>
  <si>
    <t>TOTALE PROVENTI ATT. ISTITUZIONALE</t>
  </si>
  <si>
    <t>VICOLO SANTA TOSCANA 9, 37129 VERONA</t>
  </si>
  <si>
    <t>CF 93271890233</t>
  </si>
  <si>
    <t xml:space="preserve">       V - Debiti verso collaboratori</t>
  </si>
  <si>
    <t xml:space="preserve">      VI - Debiti verso banche</t>
  </si>
  <si>
    <t>BILANCIO AL 31/12/2019</t>
  </si>
  <si>
    <t>Anno 2019</t>
  </si>
  <si>
    <r>
      <t xml:space="preserve">           </t>
    </r>
    <r>
      <rPr>
        <sz val="10"/>
        <rFont val="Arial"/>
        <family val="2"/>
      </rPr>
      <t xml:space="preserve"> - Depositi cauzionali</t>
    </r>
  </si>
  <si>
    <t>RENDICONTO GESTIONALE - ATTIVITA' ISTITUZIONALE AL 31/12/2019</t>
  </si>
  <si>
    <t xml:space="preserve"> Anno 2019</t>
  </si>
  <si>
    <t>1.4 Collaborazioni Bazar Solidale</t>
  </si>
  <si>
    <t>1.3 Acquisti progetto Bazar Solidale</t>
  </si>
  <si>
    <t>1.5 Servizi progetto Bazar Solidale</t>
  </si>
  <si>
    <t>AVANZO DI ESERCIZIO</t>
  </si>
  <si>
    <t xml:space="preserve">     III - Immobilizzazioni mat. investimenti Bazar Solidale</t>
  </si>
  <si>
    <t xml:space="preserve">     IV - Immobilizzazioni finanziarie</t>
  </si>
  <si>
    <t xml:space="preserve">        - Fondi amm.to investimenti Bazar Solidale</t>
  </si>
  <si>
    <t xml:space="preserve">       III  Riserva per donazioni e liberalità</t>
  </si>
  <si>
    <t xml:space="preserve">       IV - Patrimonio libero gestionale</t>
  </si>
  <si>
    <t xml:space="preserve">       V - avanzo corrente </t>
  </si>
  <si>
    <t xml:space="preserve">     V - Immobilizzazioni beni donati</t>
  </si>
  <si>
    <t>Anno 2018</t>
  </si>
  <si>
    <t xml:space="preserve">     VIII - Debiti tributari (IRAP, IRES)</t>
  </si>
  <si>
    <t xml:space="preserve">     IX - Debiti diversi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</si>
</sst>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* #,##0.00_-;\-* #,##0.00_-;_-* \-??_-;_-@_-"/>
    <numFmt numFmtId="166" formatCode="&quot;€ &quot;#,##0;[Red]&quot;-€ &quot;#,##0"/>
  </numFmts>
  <fonts count="4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2" xfId="0" applyNumberForma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165" fontId="0" fillId="0" borderId="0" xfId="45" applyFont="1" applyFill="1" applyBorder="1" applyAlignment="1" applyProtection="1">
      <alignment vertical="center"/>
      <protection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3" fillId="0" borderId="19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65" fontId="3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64" fontId="0" fillId="0" borderId="21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vertical="center"/>
    </xf>
    <xf numFmtId="164" fontId="0" fillId="0" borderId="21" xfId="0" applyNumberFormat="1" applyBorder="1" applyAlignment="1">
      <alignment vertical="center"/>
    </xf>
    <xf numFmtId="164" fontId="1" fillId="0" borderId="21" xfId="0" applyNumberFormat="1" applyFont="1" applyFill="1" applyBorder="1" applyAlignment="1">
      <alignment vertical="center"/>
    </xf>
    <xf numFmtId="164" fontId="0" fillId="0" borderId="21" xfId="0" applyNumberForma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vertical="center"/>
    </xf>
    <xf numFmtId="164" fontId="1" fillId="0" borderId="23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4" fontId="0" fillId="0" borderId="21" xfId="0" applyNumberForma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44" fontId="0" fillId="0" borderId="0" xfId="0" applyNumberFormat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44" fontId="0" fillId="0" borderId="28" xfId="0" applyNumberFormat="1" applyBorder="1" applyAlignment="1">
      <alignment vertical="center"/>
    </xf>
    <xf numFmtId="164" fontId="0" fillId="0" borderId="28" xfId="0" applyNumberForma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64" fontId="1" fillId="0" borderId="17" xfId="0" applyNumberFormat="1" applyFont="1" applyFill="1" applyBorder="1" applyAlignment="1">
      <alignment vertical="center"/>
    </xf>
    <xf numFmtId="164" fontId="0" fillId="0" borderId="29" xfId="0" applyNumberForma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0" fillId="0" borderId="26" xfId="0" applyNumberFormat="1" applyFont="1" applyFill="1" applyBorder="1" applyAlignment="1">
      <alignment vertical="center"/>
    </xf>
    <xf numFmtId="44" fontId="0" fillId="0" borderId="26" xfId="0" applyNumberFormat="1" applyBorder="1" applyAlignment="1">
      <alignment vertical="center"/>
    </xf>
    <xf numFmtId="164" fontId="1" fillId="0" borderId="26" xfId="0" applyNumberFormat="1" applyFont="1" applyFill="1" applyBorder="1" applyAlignment="1">
      <alignment vertical="center"/>
    </xf>
    <xf numFmtId="164" fontId="0" fillId="0" borderId="26" xfId="0" applyNumberFormat="1" applyBorder="1" applyAlignment="1">
      <alignment vertical="center"/>
    </xf>
    <xf numFmtId="164" fontId="0" fillId="0" borderId="26" xfId="0" applyNumberFormat="1" applyFill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164" fontId="1" fillId="0" borderId="30" xfId="0" applyNumberFormat="1" applyFont="1" applyBorder="1" applyAlignment="1">
      <alignment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164" fontId="1" fillId="0" borderId="26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\dati\DATI%20NEWS\IMPRESE%20SOCIALI\FONDAZIONE%20FEVOSS%20SANTA%20TOSCANA\BILANCI\2018\eBook%20personali\2%20-%20Clienti\Collegio%20sindacale\Fondazione%20Fevoss\verifiche%20revisione\CONTABILITA%202017_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CA"/>
      <sheetName val="CASSA"/>
      <sheetName val="PRIMA NOTA"/>
      <sheetName val="RICAVI"/>
      <sheetName val="PERSONALE"/>
      <sheetName val="ASSESTAMENTI"/>
      <sheetName val="PROVA BILANCIO"/>
    </sheetNames>
    <sheetDataSet>
      <sheetData sheetId="0">
        <row r="5">
          <cell r="B5">
            <v>55000</v>
          </cell>
        </row>
        <row r="6">
          <cell r="C6">
            <v>16500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27">
      <selection activeCell="A39" sqref="A39"/>
    </sheetView>
  </sheetViews>
  <sheetFormatPr defaultColWidth="9.140625" defaultRowHeight="12.75"/>
  <cols>
    <col min="1" max="1" width="48.28125" style="1" customWidth="1"/>
    <col min="2" max="3" width="14.7109375" style="1" customWidth="1"/>
    <col min="4" max="4" width="49.57421875" style="1" customWidth="1"/>
    <col min="5" max="6" width="14.7109375" style="1" customWidth="1"/>
    <col min="7" max="16384" width="9.140625" style="1" customWidth="1"/>
  </cols>
  <sheetData>
    <row r="1" spans="2:3" ht="13.5" customHeight="1">
      <c r="B1" s="2"/>
      <c r="C1" s="2"/>
    </row>
    <row r="2" spans="1:3" ht="13.5" customHeight="1">
      <c r="A2" s="2" t="s">
        <v>0</v>
      </c>
      <c r="B2" s="2"/>
      <c r="C2" s="2"/>
    </row>
    <row r="3" spans="1:3" ht="13.5" customHeight="1">
      <c r="A3" s="2" t="s">
        <v>85</v>
      </c>
      <c r="B3" s="2"/>
      <c r="C3" s="2"/>
    </row>
    <row r="4" spans="1:3" ht="13.5" customHeight="1">
      <c r="A4" s="2" t="s">
        <v>86</v>
      </c>
      <c r="B4" s="2"/>
      <c r="C4" s="2"/>
    </row>
    <row r="5" spans="1:6" ht="18" customHeight="1">
      <c r="A5" s="87" t="s">
        <v>89</v>
      </c>
      <c r="B5" s="87"/>
      <c r="C5" s="87"/>
      <c r="D5" s="87"/>
      <c r="E5" s="87"/>
      <c r="F5" s="62"/>
    </row>
    <row r="6" spans="1:6" ht="15.75" customHeight="1">
      <c r="A6" s="88" t="s">
        <v>1</v>
      </c>
      <c r="B6" s="88"/>
      <c r="C6" s="88"/>
      <c r="D6" s="88"/>
      <c r="E6" s="88"/>
      <c r="F6" s="59"/>
    </row>
    <row r="7" ht="29.25" customHeight="1"/>
    <row r="8" spans="1:6" ht="12.75">
      <c r="A8" s="50" t="s">
        <v>2</v>
      </c>
      <c r="B8" s="47" t="s">
        <v>90</v>
      </c>
      <c r="C8" s="61" t="s">
        <v>105</v>
      </c>
      <c r="D8" s="41" t="s">
        <v>3</v>
      </c>
      <c r="E8" s="72" t="s">
        <v>90</v>
      </c>
      <c r="F8" s="81" t="s">
        <v>105</v>
      </c>
    </row>
    <row r="9" spans="1:6" ht="12.75">
      <c r="A9" s="51"/>
      <c r="B9" s="34"/>
      <c r="C9" s="34"/>
      <c r="D9" s="34"/>
      <c r="E9" s="18"/>
      <c r="F9" s="57"/>
    </row>
    <row r="10" spans="1:6" ht="12.75">
      <c r="A10" s="52" t="s">
        <v>4</v>
      </c>
      <c r="B10" s="35"/>
      <c r="C10" s="35"/>
      <c r="D10" s="42" t="s">
        <v>5</v>
      </c>
      <c r="E10" s="63"/>
      <c r="F10" s="57"/>
    </row>
    <row r="11" spans="1:6" ht="12.75">
      <c r="A11" s="51"/>
      <c r="B11" s="35"/>
      <c r="C11" s="35"/>
      <c r="D11" s="43" t="s">
        <v>6</v>
      </c>
      <c r="E11" s="64">
        <f>'[1]BANCA'!$B$5-E12</f>
        <v>38500</v>
      </c>
      <c r="F11" s="76">
        <v>38500</v>
      </c>
    </row>
    <row r="12" spans="1:6" ht="12.75">
      <c r="A12" s="52" t="s">
        <v>7</v>
      </c>
      <c r="B12" s="35"/>
      <c r="C12" s="35"/>
      <c r="D12" s="43" t="s">
        <v>8</v>
      </c>
      <c r="E12" s="64">
        <f>'[1]BANCA'!$C$6</f>
        <v>16500</v>
      </c>
      <c r="F12" s="76">
        <v>16500</v>
      </c>
    </row>
    <row r="13" spans="1:6" ht="12.75">
      <c r="A13" s="52"/>
      <c r="B13" s="35"/>
      <c r="C13" s="35"/>
      <c r="D13" s="35" t="s">
        <v>101</v>
      </c>
      <c r="E13" s="65">
        <v>20000</v>
      </c>
      <c r="F13" s="77"/>
    </row>
    <row r="14" spans="1:6" ht="12.75">
      <c r="A14" s="53" t="s">
        <v>9</v>
      </c>
      <c r="B14" s="48">
        <f>1805.06+3900.44</f>
        <v>5705.5</v>
      </c>
      <c r="C14" s="48">
        <v>5705.5</v>
      </c>
      <c r="D14" s="44" t="s">
        <v>102</v>
      </c>
      <c r="E14" s="64">
        <f>-3725.62-1123.32</f>
        <v>-4848.94</v>
      </c>
      <c r="F14" s="76">
        <v>-3725.62</v>
      </c>
    </row>
    <row r="15" spans="1:6" ht="12.75">
      <c r="A15" s="53" t="s">
        <v>10</v>
      </c>
      <c r="B15" s="48">
        <v>-2043.21</v>
      </c>
      <c r="C15" s="48">
        <v>-1202.11</v>
      </c>
      <c r="D15" s="44" t="s">
        <v>103</v>
      </c>
      <c r="E15" s="64">
        <v>337.64</v>
      </c>
      <c r="F15" s="83">
        <v>-1123.32</v>
      </c>
    </row>
    <row r="16" spans="1:6" ht="12.75">
      <c r="A16" s="53" t="s">
        <v>11</v>
      </c>
      <c r="B16" s="48">
        <f>12234.89</f>
        <v>12234.89</v>
      </c>
      <c r="C16" s="48">
        <v>8452.89</v>
      </c>
      <c r="D16" s="45" t="s">
        <v>12</v>
      </c>
      <c r="E16" s="73">
        <f>SUM(E11:E15)</f>
        <v>70488.7</v>
      </c>
      <c r="F16" s="78">
        <f>SUM(F11:F15)</f>
        <v>50151.06</v>
      </c>
    </row>
    <row r="17" spans="1:6" ht="12.75">
      <c r="A17" s="53" t="s">
        <v>13</v>
      </c>
      <c r="B17" s="48">
        <v>-2844.71</v>
      </c>
      <c r="C17" s="48">
        <v>-1559.69</v>
      </c>
      <c r="D17" s="45"/>
      <c r="E17" s="67"/>
      <c r="F17" s="79"/>
    </row>
    <row r="18" spans="1:6" ht="12.75">
      <c r="A18" s="53" t="s">
        <v>98</v>
      </c>
      <c r="B18" s="48">
        <v>16767</v>
      </c>
      <c r="C18" s="48"/>
      <c r="D18" s="45" t="s">
        <v>15</v>
      </c>
      <c r="E18" s="67"/>
      <c r="F18" s="79"/>
    </row>
    <row r="19" spans="1:6" ht="12.75">
      <c r="A19" s="53" t="s">
        <v>100</v>
      </c>
      <c r="B19" s="48">
        <v>-478.86</v>
      </c>
      <c r="C19" s="48"/>
      <c r="D19" s="44" t="s">
        <v>16</v>
      </c>
      <c r="E19" s="69">
        <v>11736.9</v>
      </c>
      <c r="F19" s="79"/>
    </row>
    <row r="20" spans="1:6" ht="12.75">
      <c r="A20" s="53" t="s">
        <v>99</v>
      </c>
      <c r="B20" s="60">
        <v>125</v>
      </c>
      <c r="C20" s="60">
        <v>125</v>
      </c>
      <c r="D20" s="44"/>
      <c r="E20" s="66"/>
      <c r="F20" s="78"/>
    </row>
    <row r="21" spans="1:6" ht="12.75">
      <c r="A21" s="53" t="s">
        <v>104</v>
      </c>
      <c r="B21" s="60">
        <v>20000</v>
      </c>
      <c r="C21" s="70"/>
      <c r="D21" s="45" t="s">
        <v>19</v>
      </c>
      <c r="E21" s="66"/>
      <c r="F21" s="78"/>
    </row>
    <row r="22" spans="1:6" ht="12.75">
      <c r="A22" s="54" t="s">
        <v>14</v>
      </c>
      <c r="B22" s="37">
        <f>SUM(B14:B21)</f>
        <v>49465.61</v>
      </c>
      <c r="C22" s="37">
        <f>SUM(C14:C21)</f>
        <v>11521.589999999998</v>
      </c>
      <c r="D22" s="45"/>
      <c r="E22" s="67"/>
      <c r="F22" s="79"/>
    </row>
    <row r="23" spans="1:6" ht="12.75">
      <c r="A23" s="53"/>
      <c r="B23" s="40"/>
      <c r="C23" s="40"/>
      <c r="D23" s="44"/>
      <c r="E23" s="67"/>
      <c r="F23" s="79"/>
    </row>
    <row r="24" spans="1:6" ht="12.75">
      <c r="A24" s="54" t="s">
        <v>17</v>
      </c>
      <c r="B24" s="40"/>
      <c r="C24" s="40"/>
      <c r="D24" s="45" t="s">
        <v>22</v>
      </c>
      <c r="E24" s="67"/>
      <c r="F24" s="79"/>
    </row>
    <row r="25" spans="1:6" ht="12.75">
      <c r="A25" s="54" t="s">
        <v>18</v>
      </c>
      <c r="B25" s="40"/>
      <c r="C25" s="40"/>
      <c r="D25" s="44" t="s">
        <v>24</v>
      </c>
      <c r="E25" s="68"/>
      <c r="F25" s="80"/>
    </row>
    <row r="26" spans="1:6" ht="12.75">
      <c r="A26" s="54" t="s">
        <v>20</v>
      </c>
      <c r="B26" s="40"/>
      <c r="C26" s="40"/>
      <c r="D26" s="44" t="s">
        <v>26</v>
      </c>
      <c r="E26" s="68">
        <v>2000</v>
      </c>
      <c r="F26" s="80">
        <v>2227.33</v>
      </c>
    </row>
    <row r="27" spans="1:6" ht="12.75">
      <c r="A27" s="54" t="s">
        <v>91</v>
      </c>
      <c r="B27" s="38">
        <v>544.5</v>
      </c>
      <c r="C27" s="38"/>
      <c r="D27" s="44" t="s">
        <v>28</v>
      </c>
      <c r="E27" s="67">
        <v>1785.04</v>
      </c>
      <c r="F27" s="79">
        <v>2397.73</v>
      </c>
    </row>
    <row r="28" spans="1:6" ht="12.75">
      <c r="A28" s="53" t="s">
        <v>21</v>
      </c>
      <c r="B28" s="38"/>
      <c r="C28" s="38"/>
      <c r="D28" s="44" t="s">
        <v>30</v>
      </c>
      <c r="E28" s="67">
        <v>499.4</v>
      </c>
      <c r="F28" s="79">
        <v>87.4</v>
      </c>
    </row>
    <row r="29" spans="1:6" ht="12.75">
      <c r="A29" s="53" t="s">
        <v>23</v>
      </c>
      <c r="B29" s="38"/>
      <c r="C29" s="38"/>
      <c r="D29" s="44" t="s">
        <v>87</v>
      </c>
      <c r="E29" s="67">
        <v>10900</v>
      </c>
      <c r="F29" s="79"/>
    </row>
    <row r="30" spans="1:6" ht="12.75">
      <c r="A30" s="53" t="s">
        <v>25</v>
      </c>
      <c r="B30" s="38"/>
      <c r="C30" s="38"/>
      <c r="D30" s="44" t="s">
        <v>88</v>
      </c>
      <c r="E30" s="68">
        <v>2695.29</v>
      </c>
      <c r="F30" s="80"/>
    </row>
    <row r="31" spans="1:6" ht="12.75">
      <c r="A31" s="53" t="s">
        <v>27</v>
      </c>
      <c r="B31" s="38"/>
      <c r="C31" s="38">
        <v>20.97</v>
      </c>
      <c r="D31" s="44" t="s">
        <v>34</v>
      </c>
      <c r="E31" s="68">
        <v>1040.35</v>
      </c>
      <c r="F31" s="80">
        <v>971.7</v>
      </c>
    </row>
    <row r="32" spans="1:6" ht="12.75">
      <c r="A32" s="53" t="s">
        <v>29</v>
      </c>
      <c r="B32" s="38">
        <v>1.33</v>
      </c>
      <c r="C32" s="38">
        <v>1.17</v>
      </c>
      <c r="D32" s="55" t="s">
        <v>106</v>
      </c>
      <c r="E32" s="76"/>
      <c r="F32" s="36">
        <v>40</v>
      </c>
    </row>
    <row r="33" spans="1:6" ht="12.75">
      <c r="A33" s="53" t="s">
        <v>31</v>
      </c>
      <c r="B33" s="38">
        <v>36214.69</v>
      </c>
      <c r="C33" s="38">
        <v>10000</v>
      </c>
      <c r="D33" s="35" t="s">
        <v>107</v>
      </c>
      <c r="E33" s="84"/>
      <c r="F33" s="85">
        <v>1.53</v>
      </c>
    </row>
    <row r="34" spans="1:6" ht="12.75">
      <c r="A34" s="54" t="s">
        <v>32</v>
      </c>
      <c r="B34" s="38"/>
      <c r="C34" s="38"/>
      <c r="D34" s="42" t="s">
        <v>36</v>
      </c>
      <c r="E34" s="69">
        <f>SUM(E26:E33)</f>
        <v>18920.079999999998</v>
      </c>
      <c r="F34" s="86">
        <f>SUM(F26:F33)</f>
        <v>5725.689999999999</v>
      </c>
    </row>
    <row r="35" spans="1:6" ht="12.75">
      <c r="A35" s="54" t="s">
        <v>33</v>
      </c>
      <c r="B35" s="38"/>
      <c r="C35" s="38"/>
      <c r="D35" s="42"/>
      <c r="E35" s="63"/>
      <c r="F35" s="57"/>
    </row>
    <row r="36" spans="1:6" ht="12.75">
      <c r="A36" s="55" t="s">
        <v>35</v>
      </c>
      <c r="B36" s="40">
        <v>117.68</v>
      </c>
      <c r="C36" s="40">
        <v>109.93</v>
      </c>
      <c r="D36" s="45"/>
      <c r="E36" s="67"/>
      <c r="F36" s="79"/>
    </row>
    <row r="37" spans="1:6" ht="12.75">
      <c r="A37" s="55" t="s">
        <v>37</v>
      </c>
      <c r="B37" s="40">
        <v>265.78</v>
      </c>
      <c r="C37" s="40">
        <v>17723.09</v>
      </c>
      <c r="D37" s="42" t="s">
        <v>41</v>
      </c>
      <c r="E37" s="69">
        <v>1963.91</v>
      </c>
      <c r="F37" s="79"/>
    </row>
    <row r="38" spans="1:6" ht="12.75">
      <c r="A38" s="55" t="s">
        <v>38</v>
      </c>
      <c r="B38" s="40">
        <f>E12</f>
        <v>16500</v>
      </c>
      <c r="C38" s="71">
        <v>16500</v>
      </c>
      <c r="D38" s="35"/>
      <c r="E38" s="63"/>
      <c r="F38" s="57"/>
    </row>
    <row r="39" spans="1:6" ht="12.75">
      <c r="A39" s="56" t="s">
        <v>39</v>
      </c>
      <c r="B39" s="37">
        <f>B25+SUM(B27:B33)+B34+SUM(B36:B38)</f>
        <v>53643.98</v>
      </c>
      <c r="C39" s="37">
        <f>C25+SUM(C27:C33)+C34+SUM(C36:C38)</f>
        <v>44355.16</v>
      </c>
      <c r="D39" s="35"/>
      <c r="E39" s="63"/>
      <c r="F39" s="57"/>
    </row>
    <row r="40" spans="1:6" ht="12.75">
      <c r="A40" s="57"/>
      <c r="B40" s="38"/>
      <c r="C40" s="38"/>
      <c r="D40" s="35"/>
      <c r="E40" s="63"/>
      <c r="F40" s="57"/>
    </row>
    <row r="41" spans="1:6" ht="12.75">
      <c r="A41" s="56" t="s">
        <v>40</v>
      </c>
      <c r="B41" s="39"/>
      <c r="C41" s="39"/>
      <c r="D41" s="35"/>
      <c r="E41" s="63"/>
      <c r="F41" s="57"/>
    </row>
    <row r="42" spans="1:6" ht="12.75">
      <c r="A42" s="57"/>
      <c r="B42" s="38"/>
      <c r="C42" s="38"/>
      <c r="D42" s="46"/>
      <c r="E42" s="74"/>
      <c r="F42" s="79"/>
    </row>
    <row r="43" spans="1:6" ht="12.75">
      <c r="A43" s="58" t="s">
        <v>42</v>
      </c>
      <c r="B43" s="49">
        <f>B10+B22+B39+B41</f>
        <v>103109.59</v>
      </c>
      <c r="C43" s="49">
        <f>C10+C22+C39+C41</f>
        <v>55876.75</v>
      </c>
      <c r="D43" s="9" t="s">
        <v>43</v>
      </c>
      <c r="E43" s="75">
        <f>E16+E19+E34+E37</f>
        <v>103109.59</v>
      </c>
      <c r="F43" s="82">
        <f>F16+F34</f>
        <v>55876.75</v>
      </c>
    </row>
    <row r="45" spans="1:6" ht="12.75">
      <c r="A45" s="10"/>
      <c r="B45" s="33"/>
      <c r="D45" s="11"/>
      <c r="E45" s="12"/>
      <c r="F45" s="12"/>
    </row>
    <row r="46" spans="1:6" ht="12.75">
      <c r="A46" s="10"/>
      <c r="B46" s="1" t="s">
        <v>44</v>
      </c>
      <c r="D46" s="11"/>
      <c r="E46" s="12"/>
      <c r="F46" s="12"/>
    </row>
    <row r="47" spans="1:6" ht="12.75">
      <c r="A47" s="10"/>
      <c r="E47" s="12"/>
      <c r="F47" s="12"/>
    </row>
    <row r="48" spans="1:3" ht="12.75">
      <c r="A48" s="10"/>
      <c r="B48" s="13"/>
      <c r="C48" s="13"/>
    </row>
    <row r="49" spans="1:3" ht="12.75">
      <c r="A49" s="10"/>
      <c r="B49" s="12"/>
      <c r="C49" s="12"/>
    </row>
    <row r="50" ht="12.75">
      <c r="A50" s="10"/>
    </row>
  </sheetData>
  <sheetProtection selectLockedCells="1" selectUnlockedCells="1"/>
  <mergeCells count="2">
    <mergeCell ref="A5:E5"/>
    <mergeCell ref="A6:E6"/>
  </mergeCell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25">
      <selection activeCell="D10" sqref="D10"/>
    </sheetView>
  </sheetViews>
  <sheetFormatPr defaultColWidth="9.140625" defaultRowHeight="12.75"/>
  <cols>
    <col min="1" max="1" width="43.140625" style="1" customWidth="1"/>
    <col min="2" max="2" width="18.00390625" style="1" customWidth="1"/>
    <col min="3" max="3" width="42.8515625" style="1" customWidth="1"/>
    <col min="4" max="4" width="16.140625" style="1" customWidth="1"/>
    <col min="5" max="16384" width="9.140625" style="1" customWidth="1"/>
  </cols>
  <sheetData>
    <row r="1" ht="12.75">
      <c r="A1" s="2" t="s">
        <v>0</v>
      </c>
    </row>
    <row r="2" ht="12.75">
      <c r="A2" s="2" t="s">
        <v>85</v>
      </c>
    </row>
    <row r="3" ht="12.75">
      <c r="A3" s="2" t="s">
        <v>86</v>
      </c>
    </row>
    <row r="5" spans="1:4" ht="20.25" customHeight="1">
      <c r="A5" s="89" t="s">
        <v>92</v>
      </c>
      <c r="B5" s="89"/>
      <c r="C5" s="89"/>
      <c r="D5" s="89"/>
    </row>
    <row r="6" ht="29.25" customHeight="1"/>
    <row r="7" spans="1:4" ht="15">
      <c r="A7" s="15" t="s">
        <v>45</v>
      </c>
      <c r="B7" s="14" t="s">
        <v>93</v>
      </c>
      <c r="C7" s="15" t="s">
        <v>46</v>
      </c>
      <c r="D7" s="14" t="s">
        <v>90</v>
      </c>
    </row>
    <row r="8" spans="1:4" ht="12.75">
      <c r="A8" s="16"/>
      <c r="B8" s="17"/>
      <c r="C8" s="18"/>
      <c r="D8" s="4"/>
    </row>
    <row r="9" spans="1:4" ht="12.75">
      <c r="A9" s="5" t="s">
        <v>47</v>
      </c>
      <c r="B9" s="7"/>
      <c r="C9" s="19" t="s">
        <v>48</v>
      </c>
      <c r="D9" s="6"/>
    </row>
    <row r="10" spans="1:4" ht="12.75">
      <c r="A10" s="3" t="s">
        <v>49</v>
      </c>
      <c r="B10" s="7">
        <f>931.9+246.82+387+1653.1-685.04</f>
        <v>2533.7799999999997</v>
      </c>
      <c r="C10" s="20" t="s">
        <v>50</v>
      </c>
      <c r="D10" s="7">
        <f>22477.79+2000</f>
        <v>24477.79</v>
      </c>
    </row>
    <row r="11" spans="1:4" ht="12.75">
      <c r="A11" s="3" t="s">
        <v>51</v>
      </c>
      <c r="B11" s="8">
        <f>250+309.87+868.3+90.41+1491.32+79.3+746.35+651</f>
        <v>4486.55</v>
      </c>
      <c r="C11" s="20" t="s">
        <v>52</v>
      </c>
      <c r="D11" s="7"/>
    </row>
    <row r="12" spans="1:4" ht="12.75">
      <c r="A12" s="3" t="s">
        <v>95</v>
      </c>
      <c r="B12" s="7">
        <f>636.72+1060+685.04</f>
        <v>2381.76</v>
      </c>
      <c r="C12" s="21" t="s">
        <v>53</v>
      </c>
      <c r="D12" s="7"/>
    </row>
    <row r="13" spans="1:4" ht="12.75">
      <c r="A13" s="3" t="s">
        <v>94</v>
      </c>
      <c r="B13" s="8">
        <f>10900+4500+550</f>
        <v>15950</v>
      </c>
      <c r="C13" s="21" t="s">
        <v>54</v>
      </c>
      <c r="D13" s="8"/>
    </row>
    <row r="14" spans="1:4" ht="12.75">
      <c r="A14" s="1" t="s">
        <v>96</v>
      </c>
      <c r="B14" s="8">
        <f>2553.94+1613.45+1503.15</f>
        <v>5670.540000000001</v>
      </c>
      <c r="C14" s="20" t="s">
        <v>55</v>
      </c>
      <c r="D14" s="8">
        <v>16397.3</v>
      </c>
    </row>
    <row r="15" spans="1:4" ht="12.75">
      <c r="A15" s="3" t="s">
        <v>56</v>
      </c>
      <c r="B15" s="8">
        <f>500+203.99+2032.54+43.9+222+50</f>
        <v>3052.43</v>
      </c>
      <c r="C15" s="21" t="s">
        <v>57</v>
      </c>
      <c r="D15" s="7">
        <v>3446.25</v>
      </c>
    </row>
    <row r="16" spans="1:4" ht="12.75">
      <c r="A16" s="3" t="s">
        <v>58</v>
      </c>
      <c r="B16" s="8">
        <v>901.42</v>
      </c>
      <c r="D16" s="7"/>
    </row>
    <row r="17" spans="1:4" ht="12.75">
      <c r="A17" s="3" t="s">
        <v>59</v>
      </c>
      <c r="B17" s="8">
        <f>1189.29+1963.91</f>
        <v>3153.2</v>
      </c>
      <c r="C17" s="20"/>
      <c r="D17" s="7"/>
    </row>
    <row r="18" spans="1:4" ht="15">
      <c r="A18" s="22" t="s">
        <v>60</v>
      </c>
      <c r="B18" s="23">
        <f>SUM(B10:B17)</f>
        <v>38129.67999999999</v>
      </c>
      <c r="C18" s="24" t="s">
        <v>61</v>
      </c>
      <c r="D18" s="25">
        <f>SUM(D10:D15)</f>
        <v>44321.34</v>
      </c>
    </row>
    <row r="19" spans="1:4" ht="12.75">
      <c r="A19" s="3"/>
      <c r="B19" s="7"/>
      <c r="C19" s="20"/>
      <c r="D19" s="7"/>
    </row>
    <row r="20" spans="1:4" ht="12.75">
      <c r="A20" s="5" t="s">
        <v>62</v>
      </c>
      <c r="B20" s="7"/>
      <c r="C20" s="19" t="s">
        <v>63</v>
      </c>
      <c r="D20" s="7"/>
    </row>
    <row r="21" spans="1:4" ht="12.75">
      <c r="A21" s="3" t="s">
        <v>64</v>
      </c>
      <c r="B21" s="8">
        <v>128.18</v>
      </c>
      <c r="C21" s="20" t="s">
        <v>65</v>
      </c>
      <c r="D21" s="8">
        <v>0.92</v>
      </c>
    </row>
    <row r="22" spans="1:4" ht="12.75">
      <c r="A22" s="3" t="s">
        <v>66</v>
      </c>
      <c r="B22" s="7"/>
      <c r="C22" s="20" t="s">
        <v>67</v>
      </c>
      <c r="D22" s="7"/>
    </row>
    <row r="23" spans="1:4" ht="12.75">
      <c r="A23" s="3" t="s">
        <v>68</v>
      </c>
      <c r="B23" s="7"/>
      <c r="C23" s="20" t="s">
        <v>68</v>
      </c>
      <c r="D23" s="7"/>
    </row>
    <row r="24" spans="1:4" ht="12.75">
      <c r="A24" s="3" t="s">
        <v>69</v>
      </c>
      <c r="B24" s="7"/>
      <c r="C24" s="20" t="s">
        <v>69</v>
      </c>
      <c r="D24" s="7"/>
    </row>
    <row r="25" spans="1:4" ht="12.75">
      <c r="A25" s="3" t="s">
        <v>70</v>
      </c>
      <c r="B25" s="7"/>
      <c r="C25" s="20" t="s">
        <v>71</v>
      </c>
      <c r="D25" s="7">
        <v>0.01</v>
      </c>
    </row>
    <row r="26" spans="1:4" ht="15">
      <c r="A26" s="22" t="s">
        <v>72</v>
      </c>
      <c r="B26" s="23">
        <f>SUM(B21:B25)</f>
        <v>128.18</v>
      </c>
      <c r="C26" s="24" t="s">
        <v>73</v>
      </c>
      <c r="D26" s="23">
        <f>D21+D25</f>
        <v>0.93</v>
      </c>
    </row>
    <row r="27" spans="1:4" ht="12.75">
      <c r="A27" s="3"/>
      <c r="B27" s="7"/>
      <c r="C27" s="20"/>
      <c r="D27" s="7"/>
    </row>
    <row r="28" spans="1:4" ht="12.75">
      <c r="A28" s="5" t="s">
        <v>74</v>
      </c>
      <c r="B28" s="7"/>
      <c r="C28" s="20"/>
      <c r="D28" s="7"/>
    </row>
    <row r="29" spans="1:4" ht="12.75">
      <c r="A29" s="3" t="s">
        <v>75</v>
      </c>
      <c r="B29" s="7"/>
      <c r="C29" s="20"/>
      <c r="D29" s="7"/>
    </row>
    <row r="30" spans="1:4" ht="12.75">
      <c r="A30" s="3" t="s">
        <v>76</v>
      </c>
      <c r="B30" s="7"/>
      <c r="C30" s="20"/>
      <c r="D30" s="7"/>
    </row>
    <row r="31" spans="1:4" ht="12.75">
      <c r="A31" s="3" t="s">
        <v>77</v>
      </c>
      <c r="B31" s="8">
        <v>1121.79</v>
      </c>
      <c r="C31" s="20"/>
      <c r="D31" s="7"/>
    </row>
    <row r="32" spans="1:4" ht="12.75">
      <c r="A32" s="3" t="s">
        <v>78</v>
      </c>
      <c r="B32" s="8">
        <v>2000</v>
      </c>
      <c r="C32" s="20"/>
      <c r="D32" s="7"/>
    </row>
    <row r="33" spans="1:4" ht="12.75">
      <c r="A33" s="3" t="s">
        <v>79</v>
      </c>
      <c r="B33" s="8">
        <v>2604.98</v>
      </c>
      <c r="C33" s="20"/>
      <c r="D33" s="7"/>
    </row>
    <row r="34" spans="1:4" ht="12.75">
      <c r="A34" s="3" t="s">
        <v>80</v>
      </c>
      <c r="B34" s="8"/>
      <c r="C34" s="20"/>
      <c r="D34" s="7"/>
    </row>
    <row r="35" spans="1:4" ht="15">
      <c r="A35" s="22" t="s">
        <v>81</v>
      </c>
      <c r="B35" s="23">
        <f>SUM(B29:B34)</f>
        <v>5726.77</v>
      </c>
      <c r="C35" s="20"/>
      <c r="D35" s="7"/>
    </row>
    <row r="36" spans="1:4" ht="12.75">
      <c r="A36" s="3"/>
      <c r="B36" s="7"/>
      <c r="C36" s="20"/>
      <c r="D36" s="7"/>
    </row>
    <row r="37" spans="1:4" ht="12.75">
      <c r="A37" s="5" t="s">
        <v>82</v>
      </c>
      <c r="B37" s="7"/>
      <c r="C37" s="20"/>
      <c r="D37" s="7"/>
    </row>
    <row r="38" spans="1:4" ht="12.75">
      <c r="A38" s="3"/>
      <c r="B38" s="26"/>
      <c r="C38" s="20"/>
      <c r="D38" s="7"/>
    </row>
    <row r="39" spans="1:4" ht="12.75">
      <c r="A39" s="3"/>
      <c r="B39" s="27"/>
      <c r="C39" s="20"/>
      <c r="D39" s="27"/>
    </row>
    <row r="40" spans="1:4" ht="15">
      <c r="A40" s="15" t="s">
        <v>83</v>
      </c>
      <c r="B40" s="28">
        <f>B18+B26+B35+B37</f>
        <v>43984.62999999999</v>
      </c>
      <c r="C40" s="15" t="s">
        <v>84</v>
      </c>
      <c r="D40" s="28">
        <f>D18+D26</f>
        <v>44322.27</v>
      </c>
    </row>
    <row r="42" spans="1:4" ht="15">
      <c r="A42" s="15" t="s">
        <v>97</v>
      </c>
      <c r="B42" s="29"/>
      <c r="C42" s="29"/>
      <c r="D42" s="30">
        <f>D40-B40</f>
        <v>337.6400000000067</v>
      </c>
    </row>
    <row r="46" spans="1:3" ht="12.75">
      <c r="A46" s="12"/>
      <c r="B46" s="33"/>
      <c r="C46" s="11"/>
    </row>
    <row r="47" spans="2:4" ht="12.75">
      <c r="B47" s="11"/>
      <c r="D47" s="11"/>
    </row>
    <row r="48" ht="12.75">
      <c r="B48" s="11"/>
    </row>
    <row r="49" spans="1:2" ht="12.75">
      <c r="A49" s="31"/>
      <c r="B49" s="32"/>
    </row>
  </sheetData>
  <sheetProtection selectLockedCells="1" selectUnlockedCells="1"/>
  <mergeCells count="1">
    <mergeCell ref="A5:D5"/>
  </mergeCell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AMMI_2</dc:creator>
  <cp:keywords/>
  <dc:description/>
  <cp:lastModifiedBy>TELELAV10</cp:lastModifiedBy>
  <cp:lastPrinted>2020-05-26T12:41:49Z</cp:lastPrinted>
  <dcterms:created xsi:type="dcterms:W3CDTF">2020-05-25T09:45:09Z</dcterms:created>
  <dcterms:modified xsi:type="dcterms:W3CDTF">2020-07-23T08:41:12Z</dcterms:modified>
  <cp:category/>
  <cp:version/>
  <cp:contentType/>
  <cp:contentStatus/>
</cp:coreProperties>
</file>